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1aec398dd2cd92/Desktop/Tree Bill/"/>
    </mc:Choice>
  </mc:AlternateContent>
  <xr:revisionPtr revIDLastSave="19" documentId="14_{50F2B509-040B-4F59-B177-EB597334594A}" xr6:coauthVersionLast="43" xr6:coauthVersionMax="43" xr10:uidLastSave="{4C81C727-607F-464C-A600-79149D9D09FE}"/>
  <bookViews>
    <workbookView xWindow="390" yWindow="390" windowWidth="21600" windowHeight="11385" xr2:uid="{00000000-000D-0000-FFFF-FFFF00000000}"/>
  </bookViews>
  <sheets>
    <sheet name="Sheet1" sheetId="1" r:id="rId1"/>
  </sheets>
  <definedNames>
    <definedName name="_xlnm.Print_Area" localSheetId="0">Sheet1!$A$1:$J$71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F11" i="1"/>
  <c r="F13" i="1" s="1"/>
  <c r="J40" i="1" l="1"/>
  <c r="J39" i="1"/>
  <c r="J38" i="1"/>
  <c r="J37" i="1"/>
  <c r="J36" i="1"/>
  <c r="J35" i="1"/>
  <c r="J34" i="1"/>
  <c r="J33" i="1"/>
  <c r="J32" i="1"/>
  <c r="J31" i="1"/>
  <c r="E39" i="1"/>
  <c r="E38" i="1"/>
  <c r="E37" i="1"/>
  <c r="E36" i="1"/>
  <c r="E35" i="1"/>
  <c r="E34" i="1"/>
  <c r="E33" i="1"/>
  <c r="E32" i="1"/>
  <c r="E31" i="1"/>
  <c r="J52" i="1"/>
  <c r="J51" i="1"/>
  <c r="J50" i="1"/>
  <c r="J49" i="1"/>
  <c r="J48" i="1"/>
  <c r="J47" i="1"/>
  <c r="J46" i="1"/>
  <c r="J26" i="1"/>
  <c r="J25" i="1"/>
  <c r="J24" i="1"/>
  <c r="J23" i="1"/>
  <c r="J22" i="1"/>
  <c r="J21" i="1"/>
  <c r="J20" i="1"/>
  <c r="J19" i="1"/>
  <c r="J18" i="1"/>
  <c r="E25" i="1"/>
  <c r="E24" i="1"/>
  <c r="E23" i="1"/>
  <c r="E22" i="1"/>
  <c r="E21" i="1"/>
  <c r="E20" i="1"/>
  <c r="E19" i="1"/>
  <c r="E18" i="1"/>
  <c r="E17" i="1"/>
  <c r="E52" i="1"/>
  <c r="E51" i="1"/>
  <c r="E50" i="1"/>
  <c r="E49" i="1"/>
  <c r="E48" i="1"/>
  <c r="E47" i="1"/>
  <c r="E46" i="1"/>
  <c r="E40" i="1" l="1"/>
  <c r="J41" i="1"/>
  <c r="J53" i="1"/>
  <c r="J27" i="1"/>
  <c r="E27" i="1"/>
  <c r="E53" i="1"/>
  <c r="F62" i="1" l="1"/>
  <c r="F63" i="1"/>
  <c r="F6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0739CF-FA4C-4084-AF41-C13C2E623532}" keepAlive="1" name="Query - Sheet1" description="Connection to the 'Sheet1' query in the workbook." type="5" refreshedVersion="6" background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<sst xmlns="http://schemas.openxmlformats.org/spreadsheetml/2006/main" count="188" uniqueCount="130">
  <si>
    <t>Date</t>
  </si>
  <si>
    <t>Map</t>
  </si>
  <si>
    <t>Parcel</t>
  </si>
  <si>
    <t>Application Number</t>
  </si>
  <si>
    <t>Project Name</t>
  </si>
  <si>
    <t>Address</t>
  </si>
  <si>
    <t>(=)</t>
  </si>
  <si>
    <t>(x)</t>
  </si>
  <si>
    <t>Single Family and 1 &amp; 2 Family</t>
  </si>
  <si>
    <t>(+)</t>
  </si>
  <si>
    <t>DBH</t>
  </si>
  <si>
    <t># of Trees</t>
  </si>
  <si>
    <t>Value</t>
  </si>
  <si>
    <t>TDU</t>
  </si>
  <si>
    <t>2"</t>
  </si>
  <si>
    <t>3"</t>
  </si>
  <si>
    <t>4"</t>
  </si>
  <si>
    <t>5"</t>
  </si>
  <si>
    <t>6"</t>
  </si>
  <si>
    <t>7"</t>
  </si>
  <si>
    <t>8"</t>
  </si>
  <si>
    <t>10"</t>
  </si>
  <si>
    <t>12"</t>
  </si>
  <si>
    <t>14"</t>
  </si>
  <si>
    <t>16"</t>
  </si>
  <si>
    <t>18"</t>
  </si>
  <si>
    <t>20"</t>
  </si>
  <si>
    <t>22"</t>
  </si>
  <si>
    <t>total</t>
  </si>
  <si>
    <t>Total TDU for Replacement Trees- On-site</t>
  </si>
  <si>
    <t>x 1.8</t>
  </si>
  <si>
    <t>x 3.6</t>
  </si>
  <si>
    <t xml:space="preserve"> x 4.2</t>
  </si>
  <si>
    <t>x 4.8</t>
  </si>
  <si>
    <t>x 5.4</t>
  </si>
  <si>
    <t>x 6.6</t>
  </si>
  <si>
    <t>24"</t>
  </si>
  <si>
    <t>26"</t>
  </si>
  <si>
    <t>28"</t>
  </si>
  <si>
    <t>30"</t>
  </si>
  <si>
    <t>32"</t>
  </si>
  <si>
    <t>44"</t>
  </si>
  <si>
    <t>46"</t>
  </si>
  <si>
    <t>58"</t>
  </si>
  <si>
    <t>60"</t>
  </si>
  <si>
    <t>34"</t>
  </si>
  <si>
    <t>36"</t>
  </si>
  <si>
    <t>38"</t>
  </si>
  <si>
    <t>40"</t>
  </si>
  <si>
    <t>x 8.4</t>
  </si>
  <si>
    <t>x 9.1</t>
  </si>
  <si>
    <t>x 9.8</t>
  </si>
  <si>
    <t>x 10.5</t>
  </si>
  <si>
    <t>x 11.2</t>
  </si>
  <si>
    <t>x 11.9</t>
  </si>
  <si>
    <t>x 12.6</t>
  </si>
  <si>
    <t>x 13.3</t>
  </si>
  <si>
    <t>x 20.0</t>
  </si>
  <si>
    <t>42"</t>
  </si>
  <si>
    <t>48"</t>
  </si>
  <si>
    <t>50"</t>
  </si>
  <si>
    <t>52"</t>
  </si>
  <si>
    <t>54"</t>
  </si>
  <si>
    <t>56"</t>
  </si>
  <si>
    <t>x 23.1</t>
  </si>
  <si>
    <t>x 26.1</t>
  </si>
  <si>
    <t>x 27.6</t>
  </si>
  <si>
    <t>x 28.8</t>
  </si>
  <si>
    <t>x 31.2</t>
  </si>
  <si>
    <t>x 35.1</t>
  </si>
  <si>
    <t>x 36.4</t>
  </si>
  <si>
    <t>x 37.7</t>
  </si>
  <si>
    <t>x .5</t>
  </si>
  <si>
    <t>x .6</t>
  </si>
  <si>
    <t>x .7</t>
  </si>
  <si>
    <t>x .9</t>
  </si>
  <si>
    <t>x 1.0</t>
  </si>
  <si>
    <t>x 1.2</t>
  </si>
  <si>
    <t>x 3.2</t>
  </si>
  <si>
    <t>x 4.0</t>
  </si>
  <si>
    <t>x 5.6</t>
  </si>
  <si>
    <t>x 6.4</t>
  </si>
  <si>
    <t xml:space="preserve"> x 7.2</t>
  </si>
  <si>
    <t>x 8.0</t>
  </si>
  <si>
    <t>x 8.8</t>
  </si>
  <si>
    <t>x 9.6</t>
  </si>
  <si>
    <t>x 30.0</t>
  </si>
  <si>
    <t>x 42.0</t>
  </si>
  <si>
    <t>x 3.0</t>
  </si>
  <si>
    <t>x 2.4</t>
  </si>
  <si>
    <t>x 6.0</t>
  </si>
  <si>
    <r>
      <t xml:space="preserve">Acreage  </t>
    </r>
    <r>
      <rPr>
        <sz val="10"/>
        <color theme="1"/>
        <rFont val="Calibri"/>
        <family val="2"/>
        <scheme val="minor"/>
      </rPr>
      <t>(area of parcel including building site)</t>
    </r>
  </si>
  <si>
    <t xml:space="preserve">Multiply by Required Tree Density Unit per acre </t>
  </si>
  <si>
    <t>add total to line 7</t>
  </si>
  <si>
    <t>1 Credit = 1 TDU = $725.00</t>
  </si>
  <si>
    <t>*Greater than 24" equals DBH x .5 per inch</t>
  </si>
  <si>
    <t>(-)</t>
  </si>
  <si>
    <t>Minus Building Coverage Area</t>
  </si>
  <si>
    <t>All but Single Family and 1 &amp; 2 Family</t>
  </si>
  <si>
    <t>EXAMPLES but not limited to:</t>
  </si>
  <si>
    <r>
      <rPr>
        <b/>
        <sz val="11"/>
        <color theme="1"/>
        <rFont val="Calibri"/>
        <family val="2"/>
        <scheme val="minor"/>
      </rPr>
      <t xml:space="preserve">Deciduous- </t>
    </r>
    <r>
      <rPr>
        <sz val="11"/>
        <color theme="1"/>
        <rFont val="Calibri"/>
        <family val="2"/>
        <scheme val="minor"/>
      </rPr>
      <t>Oak, Maple, Poplar, Planetree, Gingko</t>
    </r>
  </si>
  <si>
    <r>
      <rPr>
        <b/>
        <sz val="11"/>
        <color theme="1"/>
        <rFont val="Calibri"/>
        <family val="2"/>
        <scheme val="minor"/>
      </rPr>
      <t xml:space="preserve">Evergreen- </t>
    </r>
    <r>
      <rPr>
        <sz val="11"/>
        <color theme="1"/>
        <rFont val="Calibri"/>
        <family val="2"/>
        <scheme val="minor"/>
      </rPr>
      <t>Am. Holly, So. Magnolia, Pine, Hemlock, Spruce, Cedar</t>
    </r>
  </si>
  <si>
    <t>Mature height greater than 30'</t>
  </si>
  <si>
    <t>x 1.3</t>
  </si>
  <si>
    <t>REPLACEMENT TREE(S)- LARGE &amp; MEDIUM CANOPY TREES</t>
  </si>
  <si>
    <t>x .25</t>
  </si>
  <si>
    <t>x .3</t>
  </si>
  <si>
    <t>x .4</t>
  </si>
  <si>
    <t>Equals Adjusted Acreage</t>
  </si>
  <si>
    <t>add total to line 6</t>
  </si>
  <si>
    <t>total must exceed  lines 5</t>
  </si>
  <si>
    <t>Mature height avg. 30' or less.</t>
  </si>
  <si>
    <t>Small Understory Columnar varieties receive no TDU credit</t>
  </si>
  <si>
    <r>
      <t>Understory Deciduous-Deciduous-</t>
    </r>
    <r>
      <rPr>
        <sz val="11"/>
        <color theme="1"/>
        <rFont val="Calibri"/>
        <family val="2"/>
        <scheme val="minor"/>
      </rPr>
      <t xml:space="preserve"> Redbud, Dogwood, Flowering Cherry, Japanese Magnolia, Japanese Maple</t>
    </r>
  </si>
  <si>
    <r>
      <rPr>
        <b/>
        <sz val="11"/>
        <color theme="1"/>
        <rFont val="Calibri"/>
        <family val="2"/>
        <scheme val="minor"/>
      </rPr>
      <t xml:space="preserve">Understory Evergreen- </t>
    </r>
    <r>
      <rPr>
        <sz val="11"/>
        <color theme="1"/>
        <rFont val="Calibri"/>
        <family val="2"/>
        <scheme val="minor"/>
      </rPr>
      <t>Dwf. Magnolia,  Hybrid Holly, Cherry Laurel (tree form)</t>
    </r>
  </si>
  <si>
    <t>The total density units provided (line 9) must equal or exceed the requirements of line 5 above.</t>
  </si>
  <si>
    <t>Total Density Units Provided</t>
  </si>
  <si>
    <t>HERITAGE TREE(S) RETAINED</t>
  </si>
  <si>
    <t xml:space="preserve"> RETAINED TREE(S)</t>
  </si>
  <si>
    <t>RETAINED TREE(S)</t>
  </si>
  <si>
    <t>All Retained and Replacement trees must be shown on site plan.</t>
  </si>
  <si>
    <t>Total TUD Retained on-site</t>
  </si>
  <si>
    <t xml:space="preserve">Required TDU for Project </t>
  </si>
  <si>
    <r>
      <t>Columnar (Fastigiate)-Deciduous:</t>
    </r>
    <r>
      <rPr>
        <sz val="11"/>
        <color theme="1"/>
        <rFont val="Calibri"/>
        <family val="2"/>
        <scheme val="minor"/>
      </rPr>
      <t xml:space="preserve"> Slender Silhouette Sweetgum, Arnold Tulip Poplar, Princeton Sentry Gingko</t>
    </r>
  </si>
  <si>
    <r>
      <t xml:space="preserve">REPLACEMENT TREE(S)- LARGE &amp; MEDIUM </t>
    </r>
    <r>
      <rPr>
        <b/>
        <u/>
        <sz val="11"/>
        <color theme="1"/>
        <rFont val="Calibri"/>
        <family val="2"/>
        <scheme val="minor"/>
      </rPr>
      <t>COLUMNAR</t>
    </r>
    <r>
      <rPr>
        <b/>
        <sz val="11"/>
        <color theme="1"/>
        <rFont val="Calibri"/>
        <family val="2"/>
        <scheme val="minor"/>
      </rPr>
      <t>, SMALL UNDERSTORY TREES and STREET TREES*</t>
    </r>
  </si>
  <si>
    <r>
      <t xml:space="preserve">TREE DENSITY UNIT (TDU) WORKSHEET   </t>
    </r>
    <r>
      <rPr>
        <sz val="10"/>
        <color theme="1"/>
        <rFont val="Calibri"/>
        <family val="2"/>
        <scheme val="minor"/>
      </rPr>
      <t xml:space="preserve">(Ordinance 94-1104)   </t>
    </r>
    <r>
      <rPr>
        <sz val="11"/>
        <color theme="1"/>
        <rFont val="Calibri"/>
        <family val="2"/>
        <scheme val="minor"/>
      </rPr>
      <t>REV Sept-2019</t>
    </r>
  </si>
  <si>
    <t xml:space="preserve">Trees not protected in accordance with 17.24.110 - Protection of trees during development activities, cannot be counted towards TDU. </t>
  </si>
  <si>
    <t>Total  Credits Paid to Tree Mitigation Bank*</t>
  </si>
  <si>
    <t>Canopy Street Trees with less than 600 c.f. or Understory with less than 400 c.f. root volume receive no TDU credit.</t>
  </si>
  <si>
    <t xml:space="preserve">* Tree Bank cannot be used for Buffer, Screening, Frontage, Perimeter or other requirements. Only for balancing Required TDU.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</si>
</sst>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/>
    <xf numFmtId="0" fontId="0" fillId="0" borderId="1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2" fillId="0" borderId="0" xfId="0" applyFont="1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9" xfId="0" applyFont="1" applyBorder="1"/>
    <xf numFmtId="0" fontId="1" fillId="0" borderId="20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Border="1"/>
    <xf numFmtId="0" fontId="0" fillId="0" borderId="21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/>
    <xf numFmtId="0" fontId="0" fillId="0" borderId="0" xfId="0" applyBorder="1" applyAlignment="1">
      <alignment horizontal="right" vertical="center"/>
    </xf>
    <xf numFmtId="0" fontId="2" fillId="0" borderId="30" xfId="0" applyFont="1" applyBorder="1" applyAlignment="1">
      <alignment horizontal="right"/>
    </xf>
    <xf numFmtId="0" fontId="1" fillId="0" borderId="37" xfId="0" applyFont="1" applyBorder="1"/>
    <xf numFmtId="0" fontId="0" fillId="0" borderId="38" xfId="0" applyBorder="1"/>
    <xf numFmtId="0" fontId="2" fillId="0" borderId="39" xfId="0" applyFont="1" applyBorder="1" applyAlignment="1">
      <alignment horizontal="right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29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left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1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2" fillId="0" borderId="39" xfId="0" applyFont="1" applyBorder="1" applyAlignment="1" applyProtection="1">
      <alignment horizontal="right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Protection="1"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2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3" xfId="0" applyFont="1" applyBorder="1"/>
    <xf numFmtId="0" fontId="7" fillId="0" borderId="0" xfId="0" applyFont="1"/>
    <xf numFmtId="0" fontId="1" fillId="0" borderId="0" xfId="0" applyFont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11</xdr:row>
      <xdr:rowOff>285750</xdr:rowOff>
    </xdr:from>
    <xdr:ext cx="783356" cy="2488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800" y="2381250"/>
          <a:ext cx="783356" cy="248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choose one</a:t>
          </a:r>
        </a:p>
      </xdr:txBody>
    </xdr:sp>
    <xdr:clientData/>
  </xdr:oneCellAnchor>
  <xdr:oneCellAnchor>
    <xdr:from>
      <xdr:col>18</xdr:col>
      <xdr:colOff>219075</xdr:colOff>
      <xdr:row>23</xdr:row>
      <xdr:rowOff>142874</xdr:rowOff>
    </xdr:from>
    <xdr:ext cx="2266950" cy="2809875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8E495E0-7151-4D2B-8772-06400F966BD8}"/>
            </a:ext>
          </a:extLst>
        </xdr:cNvPr>
        <xdr:cNvSpPr txBox="1"/>
      </xdr:nvSpPr>
      <xdr:spPr>
        <a:xfrm>
          <a:off x="12277725" y="5067299"/>
          <a:ext cx="2266950" cy="2809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371475</xdr:colOff>
      <xdr:row>24</xdr:row>
      <xdr:rowOff>104774</xdr:rowOff>
    </xdr:from>
    <xdr:ext cx="2266950" cy="2809875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DB718AC-51E0-48D9-B2B9-0F091FDB6CA5}"/>
            </a:ext>
          </a:extLst>
        </xdr:cNvPr>
        <xdr:cNvSpPr txBox="1"/>
      </xdr:nvSpPr>
      <xdr:spPr>
        <a:xfrm>
          <a:off x="12430125" y="5219699"/>
          <a:ext cx="2266950" cy="2809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76200</xdr:colOff>
      <xdr:row>25</xdr:row>
      <xdr:rowOff>66674</xdr:rowOff>
    </xdr:from>
    <xdr:ext cx="2266950" cy="280987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CC207FC-A9A3-4674-918E-FC84DDE42FED}"/>
            </a:ext>
          </a:extLst>
        </xdr:cNvPr>
        <xdr:cNvSpPr txBox="1"/>
      </xdr:nvSpPr>
      <xdr:spPr>
        <a:xfrm>
          <a:off x="12582525" y="5372099"/>
          <a:ext cx="2266950" cy="2809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2"/>
  <sheetViews>
    <sheetView tabSelected="1" topLeftCell="A61" workbookViewId="0">
      <selection activeCell="J71" sqref="A1:J71"/>
    </sheetView>
  </sheetViews>
  <sheetFormatPr defaultRowHeight="15" x14ac:dyDescent="0.25"/>
  <cols>
    <col min="1" max="1" width="5.5703125" style="1" customWidth="1"/>
    <col min="2" max="2" width="15" customWidth="1"/>
    <col min="3" max="3" width="9.85546875" customWidth="1"/>
    <col min="4" max="4" width="18.42578125" customWidth="1"/>
    <col min="5" max="5" width="12" customWidth="1"/>
    <col min="6" max="6" width="8.7109375" customWidth="1"/>
    <col min="7" max="7" width="11.28515625" customWidth="1"/>
    <col min="8" max="8" width="10.42578125" customWidth="1"/>
    <col min="9" max="9" width="17.28515625" customWidth="1"/>
    <col min="10" max="10" width="15.140625" customWidth="1"/>
    <col min="11" max="11" width="5.5703125" customWidth="1"/>
    <col min="14" max="14" width="6.85546875" customWidth="1"/>
    <col min="15" max="15" width="9.140625" customWidth="1"/>
    <col min="16" max="16" width="10.42578125" customWidth="1"/>
    <col min="17" max="17" width="5.28515625" customWidth="1"/>
    <col min="18" max="18" width="2.140625" customWidth="1"/>
    <col min="19" max="19" width="6.7109375" customWidth="1"/>
    <col min="22" max="22" width="7.28515625" customWidth="1"/>
    <col min="23" max="23" width="2.42578125" customWidth="1"/>
    <col min="24" max="24" width="6.5703125" customWidth="1"/>
    <col min="27" max="27" width="6.28515625" customWidth="1"/>
  </cols>
  <sheetData>
    <row r="1" spans="1:9" x14ac:dyDescent="0.25">
      <c r="B1" s="10" t="s">
        <v>125</v>
      </c>
      <c r="C1" s="3"/>
      <c r="D1" s="3"/>
      <c r="E1" s="3"/>
      <c r="G1" s="3"/>
      <c r="H1" s="3"/>
      <c r="I1" s="3"/>
    </row>
    <row r="2" spans="1:9" ht="15.75" thickBot="1" x14ac:dyDescent="0.3">
      <c r="B2" s="3"/>
      <c r="C2" s="3"/>
      <c r="D2" s="3"/>
      <c r="E2" s="3"/>
      <c r="F2" s="3"/>
      <c r="G2" s="3"/>
      <c r="H2" s="3"/>
      <c r="I2" s="3"/>
    </row>
    <row r="3" spans="1:9" x14ac:dyDescent="0.25">
      <c r="B3" s="27" t="s">
        <v>0</v>
      </c>
      <c r="C3" s="28"/>
      <c r="D3" s="28"/>
      <c r="E3" s="28"/>
      <c r="F3" s="37"/>
      <c r="G3" s="3"/>
      <c r="H3" s="3"/>
      <c r="I3" s="3"/>
    </row>
    <row r="4" spans="1:9" x14ac:dyDescent="0.25">
      <c r="B4" s="29" t="s">
        <v>1</v>
      </c>
      <c r="C4" s="7" t="s">
        <v>2</v>
      </c>
      <c r="D4" s="7"/>
      <c r="E4" s="7"/>
      <c r="F4" s="63"/>
      <c r="G4" s="3"/>
      <c r="H4" s="3"/>
      <c r="I4" s="3"/>
    </row>
    <row r="5" spans="1:9" x14ac:dyDescent="0.25">
      <c r="B5" s="29" t="s">
        <v>3</v>
      </c>
      <c r="C5" s="7"/>
      <c r="D5" s="7"/>
      <c r="E5" s="7"/>
      <c r="F5" s="63"/>
      <c r="G5" s="3"/>
      <c r="H5" s="3"/>
      <c r="I5" s="3"/>
    </row>
    <row r="6" spans="1:9" x14ac:dyDescent="0.25">
      <c r="B6" s="29" t="s">
        <v>4</v>
      </c>
      <c r="C6" s="7"/>
      <c r="D6" s="7"/>
      <c r="E6" s="7"/>
      <c r="F6" s="63"/>
      <c r="G6" s="3"/>
      <c r="H6" s="3"/>
      <c r="I6" s="3"/>
    </row>
    <row r="7" spans="1:9" ht="15.75" thickBot="1" x14ac:dyDescent="0.3">
      <c r="B7" s="60" t="s">
        <v>5</v>
      </c>
      <c r="C7" s="61"/>
      <c r="D7" s="61"/>
      <c r="E7" s="61"/>
      <c r="F7" s="62"/>
      <c r="G7" s="3"/>
      <c r="H7" s="3"/>
      <c r="I7" s="3"/>
    </row>
    <row r="8" spans="1:9" x14ac:dyDescent="0.25">
      <c r="B8" s="3"/>
      <c r="C8" s="3"/>
      <c r="D8" s="3"/>
      <c r="E8" s="3"/>
      <c r="F8" s="3"/>
      <c r="G8" s="3"/>
      <c r="H8" s="3"/>
      <c r="I8" s="3"/>
    </row>
    <row r="9" spans="1:9" x14ac:dyDescent="0.25">
      <c r="A9" s="24">
        <v>1</v>
      </c>
      <c r="B9" s="10" t="s">
        <v>91</v>
      </c>
      <c r="C9" s="3"/>
      <c r="D9" s="3"/>
      <c r="E9" s="3"/>
      <c r="F9" s="114"/>
      <c r="G9" s="3"/>
      <c r="H9" s="3"/>
      <c r="I9" s="3"/>
    </row>
    <row r="10" spans="1:9" x14ac:dyDescent="0.25">
      <c r="A10" s="24">
        <v>2</v>
      </c>
      <c r="B10" s="10" t="s">
        <v>97</v>
      </c>
      <c r="C10" s="3"/>
      <c r="D10" s="3"/>
      <c r="E10" s="4" t="s">
        <v>96</v>
      </c>
      <c r="F10" s="114"/>
      <c r="G10" s="3"/>
      <c r="H10" s="3"/>
      <c r="I10" s="3"/>
    </row>
    <row r="11" spans="1:9" x14ac:dyDescent="0.25">
      <c r="A11" s="24">
        <v>3</v>
      </c>
      <c r="B11" s="10" t="s">
        <v>108</v>
      </c>
      <c r="C11" s="3"/>
      <c r="D11" s="3"/>
      <c r="E11" s="4" t="s">
        <v>6</v>
      </c>
      <c r="F11" s="114">
        <f>F9-F10</f>
        <v>0</v>
      </c>
      <c r="G11" s="3"/>
      <c r="H11" s="3"/>
      <c r="I11" s="3"/>
    </row>
    <row r="12" spans="1:9" ht="39" customHeight="1" thickBot="1" x14ac:dyDescent="0.3">
      <c r="A12" s="24">
        <v>4</v>
      </c>
      <c r="B12" s="10" t="s">
        <v>92</v>
      </c>
      <c r="C12" s="3"/>
      <c r="D12" s="3"/>
      <c r="E12" s="4" t="s">
        <v>7</v>
      </c>
      <c r="F12" s="127">
        <v>22</v>
      </c>
      <c r="G12" s="5" t="s">
        <v>98</v>
      </c>
      <c r="H12" s="127">
        <v>14</v>
      </c>
      <c r="I12" s="5" t="s">
        <v>8</v>
      </c>
    </row>
    <row r="13" spans="1:9" ht="15.75" thickBot="1" x14ac:dyDescent="0.3">
      <c r="A13" s="24">
        <v>5</v>
      </c>
      <c r="B13" s="10" t="s">
        <v>122</v>
      </c>
      <c r="E13" s="4" t="s">
        <v>6</v>
      </c>
      <c r="F13" s="126">
        <f>F11*22</f>
        <v>0</v>
      </c>
      <c r="G13" s="4" t="s">
        <v>6</v>
      </c>
      <c r="H13" s="128">
        <f>F11*14</f>
        <v>0</v>
      </c>
    </row>
    <row r="14" spans="1:9" ht="8.25" customHeight="1" x14ac:dyDescent="0.25">
      <c r="B14" s="10"/>
      <c r="E14" s="4"/>
      <c r="F14" s="11"/>
      <c r="H14" s="12"/>
      <c r="I14" s="8"/>
    </row>
    <row r="15" spans="1:9" ht="15.75" thickBot="1" x14ac:dyDescent="0.3">
      <c r="B15" s="10" t="s">
        <v>117</v>
      </c>
    </row>
    <row r="16" spans="1:9" ht="15.75" thickBot="1" x14ac:dyDescent="0.3">
      <c r="B16" s="38" t="s">
        <v>10</v>
      </c>
      <c r="C16" s="30" t="s">
        <v>11</v>
      </c>
      <c r="D16" s="30" t="s">
        <v>12</v>
      </c>
      <c r="E16" s="31" t="s">
        <v>13</v>
      </c>
      <c r="G16" s="20" t="s">
        <v>118</v>
      </c>
    </row>
    <row r="17" spans="2:27" ht="15.75" thickBot="1" x14ac:dyDescent="0.3">
      <c r="B17" s="39" t="s">
        <v>20</v>
      </c>
      <c r="C17" s="32"/>
      <c r="D17" s="33" t="s">
        <v>78</v>
      </c>
      <c r="E17" s="118">
        <f>C17*3.2</f>
        <v>0</v>
      </c>
      <c r="G17" s="44" t="s">
        <v>10</v>
      </c>
      <c r="H17" s="45" t="s">
        <v>11</v>
      </c>
      <c r="I17" s="46" t="s">
        <v>12</v>
      </c>
      <c r="J17" s="47" t="s">
        <v>13</v>
      </c>
    </row>
    <row r="18" spans="2:27" x14ac:dyDescent="0.25">
      <c r="B18" s="16" t="s">
        <v>21</v>
      </c>
      <c r="C18" s="2"/>
      <c r="D18" s="6" t="s">
        <v>79</v>
      </c>
      <c r="E18" s="115">
        <f>C18*4</f>
        <v>0</v>
      </c>
      <c r="G18" s="41" t="s">
        <v>18</v>
      </c>
      <c r="H18" s="42"/>
      <c r="I18" s="43" t="s">
        <v>30</v>
      </c>
      <c r="J18" s="125">
        <f>H18*1.8</f>
        <v>0</v>
      </c>
      <c r="W18" s="48"/>
      <c r="X18" s="48"/>
    </row>
    <row r="19" spans="2:27" x14ac:dyDescent="0.25">
      <c r="B19" s="16" t="s">
        <v>22</v>
      </c>
      <c r="C19" s="2"/>
      <c r="D19" s="6" t="s">
        <v>33</v>
      </c>
      <c r="E19" s="115">
        <f>C19*4.8</f>
        <v>0</v>
      </c>
      <c r="G19" s="16" t="s">
        <v>20</v>
      </c>
      <c r="H19" s="2"/>
      <c r="I19" s="9" t="s">
        <v>89</v>
      </c>
      <c r="J19" s="115">
        <f>H19*2.4</f>
        <v>0</v>
      </c>
      <c r="W19" s="48"/>
      <c r="X19" s="48"/>
    </row>
    <row r="20" spans="2:27" ht="15.75" customHeight="1" x14ac:dyDescent="0.25">
      <c r="B20" s="16" t="s">
        <v>23</v>
      </c>
      <c r="C20" s="2"/>
      <c r="D20" s="6" t="s">
        <v>80</v>
      </c>
      <c r="E20" s="115">
        <f>C20*5.6</f>
        <v>0</v>
      </c>
      <c r="G20" s="16" t="s">
        <v>21</v>
      </c>
      <c r="H20" s="2"/>
      <c r="I20" s="9" t="s">
        <v>88</v>
      </c>
      <c r="J20" s="115">
        <f>H20*3</f>
        <v>0</v>
      </c>
      <c r="N20" s="160"/>
      <c r="O20" s="160"/>
      <c r="P20" s="160"/>
      <c r="Q20" s="160"/>
      <c r="R20" s="50"/>
      <c r="S20" s="161"/>
      <c r="T20" s="161"/>
      <c r="U20" s="161"/>
      <c r="V20" s="161"/>
      <c r="W20" s="50"/>
      <c r="X20" s="144"/>
      <c r="Y20" s="144"/>
      <c r="Z20" s="144"/>
      <c r="AA20" s="144"/>
    </row>
    <row r="21" spans="2:27" x14ac:dyDescent="0.25">
      <c r="B21" s="16" t="s">
        <v>24</v>
      </c>
      <c r="C21" s="2"/>
      <c r="D21" s="6" t="s">
        <v>81</v>
      </c>
      <c r="E21" s="115">
        <f>C21*6.4</f>
        <v>0</v>
      </c>
      <c r="G21" s="16" t="s">
        <v>22</v>
      </c>
      <c r="H21" s="2"/>
      <c r="I21" s="9" t="s">
        <v>31</v>
      </c>
      <c r="J21" s="115">
        <f>H21*3.6</f>
        <v>0</v>
      </c>
      <c r="N21" s="90"/>
      <c r="O21" s="91"/>
      <c r="P21" s="92"/>
      <c r="Q21" s="92"/>
      <c r="R21" s="50"/>
      <c r="S21" s="67"/>
      <c r="T21" s="49"/>
      <c r="U21" s="68"/>
      <c r="V21" s="68"/>
      <c r="W21" s="50"/>
      <c r="X21" s="67"/>
      <c r="Y21" s="49"/>
      <c r="Z21" s="68"/>
      <c r="AA21" s="68"/>
    </row>
    <row r="22" spans="2:27" x14ac:dyDescent="0.25">
      <c r="B22" s="16" t="s">
        <v>25</v>
      </c>
      <c r="C22" s="2"/>
      <c r="D22" s="6" t="s">
        <v>82</v>
      </c>
      <c r="E22" s="115">
        <f>C22*7.2</f>
        <v>0</v>
      </c>
      <c r="G22" s="16" t="s">
        <v>23</v>
      </c>
      <c r="H22" s="2"/>
      <c r="I22" s="9" t="s">
        <v>32</v>
      </c>
      <c r="J22" s="115">
        <f>H22*4.2</f>
        <v>0</v>
      </c>
      <c r="N22" s="93"/>
      <c r="O22" s="80"/>
      <c r="P22" s="93"/>
      <c r="Q22" s="80"/>
      <c r="R22" s="50"/>
      <c r="S22" s="65"/>
      <c r="T22" s="50"/>
      <c r="U22" s="65"/>
      <c r="V22" s="50"/>
      <c r="W22" s="50"/>
      <c r="X22" s="65"/>
      <c r="Y22" s="50"/>
      <c r="Z22" s="65"/>
      <c r="AA22" s="50"/>
    </row>
    <row r="23" spans="2:27" x14ac:dyDescent="0.25">
      <c r="B23" s="16" t="s">
        <v>26</v>
      </c>
      <c r="C23" s="2"/>
      <c r="D23" s="6" t="s">
        <v>83</v>
      </c>
      <c r="E23" s="115">
        <f>C23*8</f>
        <v>0</v>
      </c>
      <c r="G23" s="16" t="s">
        <v>24</v>
      </c>
      <c r="H23" s="2"/>
      <c r="I23" s="9" t="s">
        <v>33</v>
      </c>
      <c r="J23" s="115">
        <f>H23*4.8</f>
        <v>0</v>
      </c>
      <c r="N23" s="93"/>
      <c r="O23" s="80"/>
      <c r="P23" s="93"/>
      <c r="Q23" s="80"/>
      <c r="R23" s="50"/>
      <c r="S23" s="65"/>
      <c r="T23" s="50"/>
      <c r="U23" s="65"/>
      <c r="V23" s="50"/>
      <c r="W23" s="50"/>
      <c r="X23" s="65"/>
      <c r="Y23" s="50"/>
      <c r="Z23" s="65"/>
      <c r="AA23" s="50"/>
    </row>
    <row r="24" spans="2:27" x14ac:dyDescent="0.25">
      <c r="B24" s="40" t="s">
        <v>27</v>
      </c>
      <c r="C24" s="25"/>
      <c r="D24" s="6" t="s">
        <v>84</v>
      </c>
      <c r="E24" s="35">
        <f>C24*8.8</f>
        <v>0</v>
      </c>
      <c r="G24" s="16" t="s">
        <v>25</v>
      </c>
      <c r="H24" s="6"/>
      <c r="I24" s="9" t="s">
        <v>34</v>
      </c>
      <c r="J24" s="115">
        <f>H24*5.4</f>
        <v>0</v>
      </c>
      <c r="N24" s="93"/>
      <c r="O24" s="80"/>
      <c r="P24" s="93"/>
      <c r="Q24" s="80"/>
      <c r="R24" s="50"/>
      <c r="S24" s="65"/>
      <c r="T24" s="50"/>
      <c r="U24" s="65"/>
      <c r="V24" s="50"/>
      <c r="W24" s="50"/>
      <c r="X24" s="65"/>
      <c r="Y24" s="50"/>
      <c r="Z24" s="65"/>
      <c r="AA24" s="50"/>
    </row>
    <row r="25" spans="2:27" x14ac:dyDescent="0.25">
      <c r="B25" s="40" t="s">
        <v>36</v>
      </c>
      <c r="C25" s="25"/>
      <c r="D25" s="6" t="s">
        <v>85</v>
      </c>
      <c r="E25" s="35">
        <f>C25*9.6</f>
        <v>0</v>
      </c>
      <c r="G25" s="17" t="s">
        <v>26</v>
      </c>
      <c r="H25" s="2"/>
      <c r="I25" s="9" t="s">
        <v>90</v>
      </c>
      <c r="J25" s="115">
        <f>H25*6</f>
        <v>0</v>
      </c>
      <c r="N25" s="93"/>
      <c r="O25" s="80"/>
      <c r="P25" s="93"/>
      <c r="Q25" s="80"/>
      <c r="R25" s="50"/>
      <c r="S25" s="65"/>
      <c r="T25" s="50"/>
      <c r="U25" s="65"/>
      <c r="V25" s="50"/>
      <c r="W25" s="50"/>
      <c r="X25" s="65"/>
      <c r="Y25" s="50"/>
      <c r="Z25" s="65"/>
      <c r="AA25" s="50"/>
    </row>
    <row r="26" spans="2:27" ht="15.75" thickBot="1" x14ac:dyDescent="0.3">
      <c r="B26" s="13" t="s">
        <v>95</v>
      </c>
      <c r="C26" s="36"/>
      <c r="D26" s="14"/>
      <c r="E26" s="34"/>
      <c r="G26" s="18" t="s">
        <v>27</v>
      </c>
      <c r="H26" s="14"/>
      <c r="I26" s="19" t="s">
        <v>35</v>
      </c>
      <c r="J26" s="119">
        <f>H26*6.6</f>
        <v>0</v>
      </c>
      <c r="N26" s="93"/>
      <c r="O26" s="80"/>
      <c r="P26" s="93"/>
      <c r="Q26" s="80"/>
      <c r="R26" s="50"/>
      <c r="S26" s="65"/>
      <c r="T26" s="50"/>
      <c r="U26" s="65"/>
      <c r="V26" s="50"/>
      <c r="W26" s="50"/>
      <c r="X26" s="65"/>
      <c r="Y26" s="50"/>
      <c r="Z26" s="65"/>
      <c r="AA26" s="50"/>
    </row>
    <row r="27" spans="2:27" ht="15.75" thickBot="1" x14ac:dyDescent="0.3">
      <c r="D27" s="23" t="s">
        <v>28</v>
      </c>
      <c r="E27" s="120">
        <f>SUM(E17:E25)</f>
        <v>0</v>
      </c>
      <c r="I27" s="22" t="s">
        <v>28</v>
      </c>
      <c r="J27" s="116">
        <f>SUM(J18:J26)</f>
        <v>0</v>
      </c>
      <c r="N27" s="93"/>
      <c r="O27" s="80"/>
      <c r="P27" s="93"/>
      <c r="Q27" s="80"/>
      <c r="R27" s="50"/>
      <c r="S27" s="65"/>
      <c r="T27" s="50"/>
      <c r="U27" s="65"/>
      <c r="V27" s="50"/>
      <c r="W27" s="50"/>
      <c r="X27" s="65"/>
      <c r="Y27" s="50"/>
      <c r="Z27" s="65"/>
      <c r="AA27" s="50"/>
    </row>
    <row r="28" spans="2:27" x14ac:dyDescent="0.25">
      <c r="E28" s="15" t="s">
        <v>109</v>
      </c>
      <c r="J28" s="15" t="s">
        <v>109</v>
      </c>
      <c r="N28" s="94"/>
      <c r="O28" s="80"/>
      <c r="P28" s="93"/>
      <c r="Q28" s="80"/>
      <c r="R28" s="50"/>
      <c r="S28" s="69"/>
      <c r="T28" s="50"/>
      <c r="U28" s="65"/>
      <c r="V28" s="50"/>
      <c r="W28" s="50"/>
      <c r="X28" s="69"/>
      <c r="Y28" s="50"/>
      <c r="Z28" s="65"/>
      <c r="AA28" s="50"/>
    </row>
    <row r="29" spans="2:27" ht="15.75" thickBot="1" x14ac:dyDescent="0.3">
      <c r="B29" s="105" t="s">
        <v>119</v>
      </c>
      <c r="G29" s="105" t="s">
        <v>119</v>
      </c>
      <c r="H29" s="96"/>
      <c r="I29" s="96"/>
      <c r="J29" s="96"/>
      <c r="N29" s="80"/>
      <c r="O29" s="80"/>
      <c r="P29" s="81"/>
      <c r="Q29" s="80"/>
      <c r="R29" s="50"/>
      <c r="S29" s="50"/>
      <c r="T29" s="50"/>
      <c r="U29" s="55"/>
      <c r="V29" s="50"/>
      <c r="W29" s="50"/>
      <c r="X29" s="26"/>
      <c r="Y29" s="50"/>
      <c r="Z29" s="55"/>
      <c r="AA29" s="50"/>
    </row>
    <row r="30" spans="2:27" ht="15.75" thickBot="1" x14ac:dyDescent="0.3">
      <c r="B30" s="44" t="s">
        <v>10</v>
      </c>
      <c r="C30" s="45" t="s">
        <v>11</v>
      </c>
      <c r="D30" s="46" t="s">
        <v>12</v>
      </c>
      <c r="E30" s="47" t="s">
        <v>13</v>
      </c>
      <c r="G30" s="110" t="s">
        <v>10</v>
      </c>
      <c r="H30" s="111" t="s">
        <v>11</v>
      </c>
      <c r="I30" s="112" t="s">
        <v>12</v>
      </c>
      <c r="J30" s="113" t="s">
        <v>13</v>
      </c>
      <c r="N30" s="80"/>
      <c r="O30" s="80"/>
      <c r="P30" s="80"/>
      <c r="Q30" s="95"/>
      <c r="R30" s="50"/>
      <c r="S30" s="50"/>
      <c r="T30" s="50"/>
      <c r="U30" s="50"/>
      <c r="V30" s="70"/>
      <c r="W30" s="50"/>
      <c r="X30" s="26"/>
      <c r="Y30" s="50"/>
      <c r="Z30" s="50"/>
      <c r="AA30" s="70"/>
    </row>
    <row r="31" spans="2:27" x14ac:dyDescent="0.25">
      <c r="B31" s="41" t="s">
        <v>36</v>
      </c>
      <c r="C31" s="42"/>
      <c r="D31" s="43" t="s">
        <v>49</v>
      </c>
      <c r="E31" s="125">
        <f>C31*8.4</f>
        <v>0</v>
      </c>
      <c r="G31" s="107" t="s">
        <v>58</v>
      </c>
      <c r="H31" s="108"/>
      <c r="I31" s="109" t="s">
        <v>64</v>
      </c>
      <c r="J31" s="125">
        <f>H31*23.1</f>
        <v>0</v>
      </c>
      <c r="N31" s="91"/>
      <c r="O31" s="80"/>
      <c r="P31" s="80"/>
      <c r="Q31" s="95"/>
      <c r="R31" s="50"/>
      <c r="S31" s="49"/>
      <c r="T31" s="50"/>
      <c r="U31" s="50"/>
      <c r="V31" s="70"/>
      <c r="W31" s="50"/>
      <c r="X31" s="49"/>
      <c r="Y31" s="50"/>
      <c r="Z31" s="50"/>
      <c r="AA31" s="50"/>
    </row>
    <row r="32" spans="2:27" ht="15" customHeight="1" x14ac:dyDescent="0.25">
      <c r="B32" s="16" t="s">
        <v>37</v>
      </c>
      <c r="C32" s="2"/>
      <c r="D32" s="9" t="s">
        <v>50</v>
      </c>
      <c r="E32" s="115">
        <f>C32*9.1</f>
        <v>0</v>
      </c>
      <c r="G32" s="101" t="s">
        <v>41</v>
      </c>
      <c r="H32" s="97"/>
      <c r="I32" s="98" t="s">
        <v>65</v>
      </c>
      <c r="J32" s="115">
        <f>H32*26.1</f>
        <v>0</v>
      </c>
      <c r="N32" s="162"/>
      <c r="O32" s="162"/>
      <c r="P32" s="162"/>
      <c r="Q32" s="162"/>
      <c r="R32" s="50"/>
      <c r="S32" s="163"/>
      <c r="T32" s="163"/>
      <c r="U32" s="163"/>
      <c r="V32" s="163"/>
      <c r="W32" s="50"/>
      <c r="X32" s="135"/>
      <c r="Y32" s="135"/>
      <c r="Z32" s="135"/>
      <c r="AA32" s="135"/>
    </row>
    <row r="33" spans="1:27" ht="15" customHeight="1" x14ac:dyDescent="0.25">
      <c r="B33" s="16" t="s">
        <v>38</v>
      </c>
      <c r="C33" s="2"/>
      <c r="D33" s="9" t="s">
        <v>51</v>
      </c>
      <c r="E33" s="115">
        <f>C33*9.8</f>
        <v>0</v>
      </c>
      <c r="G33" s="101" t="s">
        <v>42</v>
      </c>
      <c r="H33" s="97"/>
      <c r="I33" s="98" t="s">
        <v>66</v>
      </c>
      <c r="J33" s="115">
        <f>H33*27.6</f>
        <v>0</v>
      </c>
      <c r="N33" s="134"/>
      <c r="O33" s="134"/>
      <c r="P33" s="134"/>
      <c r="Q33" s="134"/>
      <c r="R33" s="50"/>
      <c r="S33" s="135"/>
      <c r="T33" s="135"/>
      <c r="U33" s="135"/>
      <c r="V33" s="135"/>
      <c r="W33" s="50"/>
      <c r="X33" s="135"/>
      <c r="Y33" s="135"/>
      <c r="Z33" s="135"/>
      <c r="AA33" s="135"/>
    </row>
    <row r="34" spans="1:27" x14ac:dyDescent="0.25">
      <c r="B34" s="16" t="s">
        <v>39</v>
      </c>
      <c r="C34" s="2"/>
      <c r="D34" s="9" t="s">
        <v>52</v>
      </c>
      <c r="E34" s="115">
        <f>C34*10.5</f>
        <v>0</v>
      </c>
      <c r="G34" s="101" t="s">
        <v>59</v>
      </c>
      <c r="H34" s="97"/>
      <c r="I34" s="98" t="s">
        <v>67</v>
      </c>
      <c r="J34" s="115">
        <f>H34*28.8</f>
        <v>0</v>
      </c>
      <c r="N34" s="91"/>
      <c r="O34" s="80"/>
      <c r="P34" s="80"/>
      <c r="Q34" s="95"/>
      <c r="R34" s="50"/>
      <c r="S34" s="49"/>
      <c r="T34" s="50"/>
      <c r="U34" s="50"/>
      <c r="V34" s="70"/>
      <c r="W34" s="50"/>
      <c r="X34" s="49"/>
      <c r="Y34" s="50"/>
      <c r="Z34" s="50"/>
      <c r="AA34" s="50"/>
    </row>
    <row r="35" spans="1:27" ht="15.75" customHeight="1" x14ac:dyDescent="0.25">
      <c r="B35" s="16" t="s">
        <v>40</v>
      </c>
      <c r="C35" s="2"/>
      <c r="D35" s="9" t="s">
        <v>53</v>
      </c>
      <c r="E35" s="115">
        <f>C35*11.2</f>
        <v>0</v>
      </c>
      <c r="G35" s="101" t="s">
        <v>60</v>
      </c>
      <c r="H35" s="97"/>
      <c r="I35" s="98" t="s">
        <v>86</v>
      </c>
      <c r="J35" s="115">
        <f>H35*30</f>
        <v>0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36"/>
      <c r="Y35" s="136"/>
      <c r="Z35" s="136"/>
      <c r="AA35" s="136"/>
    </row>
    <row r="36" spans="1:27" x14ac:dyDescent="0.25">
      <c r="B36" s="16" t="s">
        <v>45</v>
      </c>
      <c r="C36" s="2"/>
      <c r="D36" s="9" t="s">
        <v>54</v>
      </c>
      <c r="E36" s="115">
        <f>C36*11.9</f>
        <v>0</v>
      </c>
      <c r="G36" s="101" t="s">
        <v>61</v>
      </c>
      <c r="H36" s="97"/>
      <c r="I36" s="98" t="s">
        <v>68</v>
      </c>
      <c r="J36" s="115">
        <f>H36*31.2</f>
        <v>0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5">
      <c r="B37" s="16" t="s">
        <v>46</v>
      </c>
      <c r="C37" s="2"/>
      <c r="D37" s="9" t="s">
        <v>55</v>
      </c>
      <c r="E37" s="115">
        <f>C37*12.6</f>
        <v>0</v>
      </c>
      <c r="G37" s="101" t="s">
        <v>62</v>
      </c>
      <c r="H37" s="97"/>
      <c r="I37" s="98" t="s">
        <v>69</v>
      </c>
      <c r="J37" s="115">
        <f>H37*35.1</f>
        <v>0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5">
      <c r="B38" s="17" t="s">
        <v>47</v>
      </c>
      <c r="C38" s="2"/>
      <c r="D38" s="9" t="s">
        <v>56</v>
      </c>
      <c r="E38" s="115">
        <f>C38*13.3</f>
        <v>0</v>
      </c>
      <c r="G38" s="102" t="s">
        <v>63</v>
      </c>
      <c r="H38" s="97"/>
      <c r="I38" s="98" t="s">
        <v>70</v>
      </c>
      <c r="J38" s="115">
        <f>H38*36.4</f>
        <v>0</v>
      </c>
    </row>
    <row r="39" spans="1:27" ht="15.75" thickBot="1" x14ac:dyDescent="0.3">
      <c r="B39" s="18" t="s">
        <v>48</v>
      </c>
      <c r="C39" s="14"/>
      <c r="D39" s="19" t="s">
        <v>57</v>
      </c>
      <c r="E39" s="119">
        <f>C39*20</f>
        <v>0</v>
      </c>
      <c r="G39" s="102" t="s">
        <v>43</v>
      </c>
      <c r="H39" s="97"/>
      <c r="I39" s="98" t="s">
        <v>71</v>
      </c>
      <c r="J39" s="115">
        <f>H39*37.7</f>
        <v>0</v>
      </c>
    </row>
    <row r="40" spans="1:27" ht="15.75" thickBot="1" x14ac:dyDescent="0.3">
      <c r="D40" s="22" t="s">
        <v>28</v>
      </c>
      <c r="E40" s="116">
        <f>SUM(E31:E39)</f>
        <v>0</v>
      </c>
      <c r="G40" s="103" t="s">
        <v>44</v>
      </c>
      <c r="H40" s="99"/>
      <c r="I40" s="104" t="s">
        <v>87</v>
      </c>
      <c r="J40" s="119">
        <f>H40*42</f>
        <v>0</v>
      </c>
    </row>
    <row r="41" spans="1:27" s="48" customFormat="1" ht="15.75" thickBot="1" x14ac:dyDescent="0.3">
      <c r="A41" s="1"/>
      <c r="B41"/>
      <c r="C41"/>
      <c r="D41"/>
      <c r="E41" s="15" t="s">
        <v>109</v>
      </c>
      <c r="G41" s="96"/>
      <c r="H41" s="96"/>
      <c r="I41" s="106" t="s">
        <v>28</v>
      </c>
      <c r="J41" s="116">
        <f>SUM(J31:J40)</f>
        <v>0</v>
      </c>
    </row>
    <row r="42" spans="1:27" x14ac:dyDescent="0.25">
      <c r="G42" s="96"/>
      <c r="H42" s="96"/>
      <c r="I42" s="96"/>
      <c r="J42" s="100" t="s">
        <v>109</v>
      </c>
    </row>
    <row r="43" spans="1:27" s="48" customFormat="1" ht="15.75" thickBot="1" x14ac:dyDescent="0.3">
      <c r="A43" s="1"/>
      <c r="E43" s="50"/>
      <c r="G43" s="26"/>
    </row>
    <row r="44" spans="1:27" s="48" customFormat="1" ht="33.75" customHeight="1" thickBot="1" x14ac:dyDescent="0.3">
      <c r="A44" s="65"/>
      <c r="B44" s="151" t="s">
        <v>104</v>
      </c>
      <c r="C44" s="152"/>
      <c r="D44" s="152"/>
      <c r="E44" s="153"/>
      <c r="G44" s="137" t="s">
        <v>124</v>
      </c>
      <c r="H44" s="138"/>
      <c r="I44" s="138"/>
      <c r="J44" s="139"/>
      <c r="X44" s="144"/>
      <c r="Y44" s="144"/>
      <c r="Z44" s="144"/>
      <c r="AA44" s="144"/>
    </row>
    <row r="45" spans="1:27" s="48" customFormat="1" ht="15.75" thickBot="1" x14ac:dyDescent="0.3">
      <c r="A45" s="65"/>
      <c r="B45" s="86" t="s">
        <v>10</v>
      </c>
      <c r="C45" s="87" t="s">
        <v>11</v>
      </c>
      <c r="D45" s="88" t="s">
        <v>12</v>
      </c>
      <c r="E45" s="89" t="s">
        <v>13</v>
      </c>
      <c r="G45" s="38" t="s">
        <v>10</v>
      </c>
      <c r="H45" s="30" t="s">
        <v>11</v>
      </c>
      <c r="I45" s="51" t="s">
        <v>12</v>
      </c>
      <c r="J45" s="52" t="s">
        <v>13</v>
      </c>
      <c r="X45" s="67"/>
      <c r="Y45" s="49"/>
      <c r="Z45" s="68"/>
      <c r="AA45" s="68"/>
    </row>
    <row r="46" spans="1:27" s="48" customFormat="1" x14ac:dyDescent="0.25">
      <c r="A46" s="65"/>
      <c r="B46" s="73" t="s">
        <v>14</v>
      </c>
      <c r="C46" s="74"/>
      <c r="D46" s="74" t="s">
        <v>72</v>
      </c>
      <c r="E46" s="121">
        <f>C46*0.5</f>
        <v>0</v>
      </c>
      <c r="G46" s="39" t="s">
        <v>14</v>
      </c>
      <c r="H46" s="53"/>
      <c r="I46" s="53" t="s">
        <v>105</v>
      </c>
      <c r="J46" s="118">
        <f>H46*0.25</f>
        <v>0</v>
      </c>
      <c r="X46" s="65"/>
      <c r="Y46" s="50"/>
      <c r="Z46" s="65"/>
      <c r="AA46" s="50"/>
    </row>
    <row r="47" spans="1:27" s="48" customFormat="1" x14ac:dyDescent="0.25">
      <c r="A47" s="65"/>
      <c r="B47" s="75" t="s">
        <v>15</v>
      </c>
      <c r="C47" s="76"/>
      <c r="D47" s="76" t="s">
        <v>73</v>
      </c>
      <c r="E47" s="122">
        <f>C47*0.6</f>
        <v>0</v>
      </c>
      <c r="G47" s="16" t="s">
        <v>15</v>
      </c>
      <c r="H47" s="98"/>
      <c r="I47" s="9" t="s">
        <v>106</v>
      </c>
      <c r="J47" s="115">
        <f>H47*0.3</f>
        <v>0</v>
      </c>
      <c r="X47" s="65"/>
      <c r="Y47" s="50"/>
      <c r="Z47" s="65"/>
      <c r="AA47" s="50"/>
    </row>
    <row r="48" spans="1:27" s="48" customFormat="1" x14ac:dyDescent="0.25">
      <c r="A48" s="65"/>
      <c r="B48" s="75" t="s">
        <v>16</v>
      </c>
      <c r="C48" s="76"/>
      <c r="D48" s="76" t="s">
        <v>74</v>
      </c>
      <c r="E48" s="122">
        <f>C48*0.7</f>
        <v>0</v>
      </c>
      <c r="G48" s="16" t="s">
        <v>16</v>
      </c>
      <c r="H48" s="98"/>
      <c r="I48" s="9" t="s">
        <v>107</v>
      </c>
      <c r="J48" s="115">
        <f>H48*0.4</f>
        <v>0</v>
      </c>
      <c r="X48" s="65"/>
      <c r="Y48" s="50"/>
      <c r="Z48" s="65"/>
      <c r="AA48" s="50"/>
    </row>
    <row r="49" spans="1:27" s="48" customFormat="1" x14ac:dyDescent="0.25">
      <c r="A49" s="65"/>
      <c r="B49" s="75" t="s">
        <v>17</v>
      </c>
      <c r="C49" s="76"/>
      <c r="D49" s="76" t="s">
        <v>75</v>
      </c>
      <c r="E49" s="122">
        <f>C49*0.9</f>
        <v>0</v>
      </c>
      <c r="G49" s="16" t="s">
        <v>17</v>
      </c>
      <c r="H49" s="98"/>
      <c r="I49" s="9" t="s">
        <v>72</v>
      </c>
      <c r="J49" s="115">
        <f>H49*0.5</f>
        <v>0</v>
      </c>
      <c r="X49" s="65"/>
      <c r="Y49" s="50"/>
      <c r="Z49" s="65"/>
      <c r="AA49" s="50"/>
    </row>
    <row r="50" spans="1:27" s="48" customFormat="1" x14ac:dyDescent="0.25">
      <c r="A50" s="65"/>
      <c r="B50" s="75" t="s">
        <v>18</v>
      </c>
      <c r="C50" s="76"/>
      <c r="D50" s="76" t="s">
        <v>76</v>
      </c>
      <c r="E50" s="122">
        <f>C50*1</f>
        <v>0</v>
      </c>
      <c r="G50" s="16" t="s">
        <v>18</v>
      </c>
      <c r="H50" s="98"/>
      <c r="I50" s="9" t="s">
        <v>72</v>
      </c>
      <c r="J50" s="115">
        <f>H50*0.5</f>
        <v>0</v>
      </c>
      <c r="X50" s="65"/>
      <c r="Y50" s="50"/>
      <c r="Z50" s="65"/>
      <c r="AA50" s="50"/>
    </row>
    <row r="51" spans="1:27" s="48" customFormat="1" x14ac:dyDescent="0.25">
      <c r="A51" s="65"/>
      <c r="B51" s="75" t="s">
        <v>19</v>
      </c>
      <c r="C51" s="76"/>
      <c r="D51" s="76" t="s">
        <v>77</v>
      </c>
      <c r="E51" s="122">
        <f>C51*1.2</f>
        <v>0</v>
      </c>
      <c r="G51" s="16" t="s">
        <v>19</v>
      </c>
      <c r="H51" s="98"/>
      <c r="I51" s="9" t="s">
        <v>73</v>
      </c>
      <c r="J51" s="115">
        <f>H51*0.6</f>
        <v>0</v>
      </c>
      <c r="X51" s="65"/>
      <c r="Y51" s="50"/>
      <c r="Z51" s="65"/>
      <c r="AA51" s="50"/>
    </row>
    <row r="52" spans="1:27" ht="15.75" thickBot="1" x14ac:dyDescent="0.3">
      <c r="A52" s="65"/>
      <c r="B52" s="77" t="s">
        <v>20</v>
      </c>
      <c r="C52" s="78"/>
      <c r="D52" s="78" t="s">
        <v>103</v>
      </c>
      <c r="E52" s="123">
        <f>C52*1.3</f>
        <v>0</v>
      </c>
      <c r="F52" s="48"/>
      <c r="G52" s="18" t="s">
        <v>20</v>
      </c>
      <c r="H52" s="104"/>
      <c r="I52" s="19" t="s">
        <v>74</v>
      </c>
      <c r="J52" s="119">
        <f>H52*0.7</f>
        <v>0</v>
      </c>
      <c r="W52" s="48"/>
      <c r="X52" s="69"/>
      <c r="Y52" s="50"/>
      <c r="Z52" s="65"/>
      <c r="AA52" s="50"/>
    </row>
    <row r="53" spans="1:27" s="48" customFormat="1" ht="15.75" thickBot="1" x14ac:dyDescent="0.3">
      <c r="A53" s="65"/>
      <c r="B53" s="79"/>
      <c r="C53" s="80"/>
      <c r="D53" s="81" t="s">
        <v>28</v>
      </c>
      <c r="E53" s="124">
        <f>SUM(E46:E52)</f>
        <v>0</v>
      </c>
      <c r="G53" s="54"/>
      <c r="H53" s="50"/>
      <c r="I53" s="55" t="s">
        <v>28</v>
      </c>
      <c r="J53" s="124">
        <f>SUM(J46:J52)</f>
        <v>0</v>
      </c>
      <c r="X53" s="26"/>
      <c r="Y53" s="50"/>
      <c r="Z53" s="55"/>
      <c r="AA53" s="50"/>
    </row>
    <row r="54" spans="1:27" s="48" customFormat="1" ht="15.75" thickBot="1" x14ac:dyDescent="0.3">
      <c r="A54" s="65"/>
      <c r="B54" s="79"/>
      <c r="C54" s="80"/>
      <c r="D54" s="80"/>
      <c r="E54" s="82" t="s">
        <v>93</v>
      </c>
      <c r="G54" s="54"/>
      <c r="H54" s="50"/>
      <c r="I54" s="50"/>
      <c r="J54" s="56" t="s">
        <v>93</v>
      </c>
      <c r="X54" s="26"/>
      <c r="Y54" s="50"/>
      <c r="Z54" s="50"/>
      <c r="AA54" s="70"/>
    </row>
    <row r="55" spans="1:27" s="48" customFormat="1" ht="15.75" thickBot="1" x14ac:dyDescent="0.3">
      <c r="A55" s="65"/>
      <c r="B55" s="83" t="s">
        <v>99</v>
      </c>
      <c r="C55" s="84"/>
      <c r="D55" s="84"/>
      <c r="E55" s="85"/>
      <c r="G55" s="57" t="s">
        <v>99</v>
      </c>
      <c r="H55" s="58"/>
      <c r="I55" s="58"/>
      <c r="J55" s="59"/>
      <c r="X55" s="49"/>
      <c r="Y55" s="50"/>
      <c r="Z55" s="50"/>
      <c r="AA55" s="50"/>
    </row>
    <row r="56" spans="1:27" s="48" customFormat="1" ht="33.75" customHeight="1" x14ac:dyDescent="0.25">
      <c r="A56" s="65"/>
      <c r="B56" s="157" t="s">
        <v>100</v>
      </c>
      <c r="C56" s="158"/>
      <c r="D56" s="158"/>
      <c r="E56" s="159"/>
      <c r="G56" s="154" t="s">
        <v>123</v>
      </c>
      <c r="H56" s="155"/>
      <c r="I56" s="155"/>
      <c r="J56" s="156"/>
      <c r="X56" s="49"/>
      <c r="Y56" s="50"/>
      <c r="Z56" s="50"/>
      <c r="AA56" s="50"/>
    </row>
    <row r="57" spans="1:27" s="48" customFormat="1" ht="30" customHeight="1" x14ac:dyDescent="0.25">
      <c r="A57" s="65"/>
      <c r="B57" s="148" t="s">
        <v>101</v>
      </c>
      <c r="C57" s="149"/>
      <c r="D57" s="149"/>
      <c r="E57" s="150"/>
      <c r="G57" s="140" t="s">
        <v>113</v>
      </c>
      <c r="H57" s="141"/>
      <c r="I57" s="141"/>
      <c r="J57" s="142"/>
      <c r="X57" s="135"/>
      <c r="Y57" s="135"/>
      <c r="Z57" s="135"/>
      <c r="AA57" s="135"/>
    </row>
    <row r="58" spans="1:27" s="48" customFormat="1" ht="29.25" customHeight="1" thickBot="1" x14ac:dyDescent="0.3">
      <c r="A58" s="65"/>
      <c r="B58" s="145" t="s">
        <v>102</v>
      </c>
      <c r="C58" s="146"/>
      <c r="D58" s="146"/>
      <c r="E58" s="147"/>
      <c r="G58" s="143" t="s">
        <v>114</v>
      </c>
      <c r="H58" s="141"/>
      <c r="I58" s="141"/>
      <c r="J58" s="142"/>
      <c r="X58" s="135"/>
      <c r="Y58" s="135"/>
      <c r="Z58" s="135"/>
      <c r="AA58" s="135"/>
    </row>
    <row r="59" spans="1:27" s="48" customFormat="1" x14ac:dyDescent="0.25">
      <c r="A59" s="65"/>
      <c r="B59" s="130"/>
      <c r="C59" s="130"/>
      <c r="D59" s="130"/>
      <c r="E59" s="130"/>
      <c r="G59" s="66" t="s">
        <v>111</v>
      </c>
      <c r="H59" s="50"/>
      <c r="I59" s="50"/>
      <c r="J59" s="56"/>
      <c r="X59" s="49"/>
      <c r="Y59" s="50"/>
      <c r="Z59" s="50"/>
      <c r="AA59" s="50"/>
    </row>
    <row r="60" spans="1:27" s="48" customFormat="1" ht="16.5" customHeight="1" thickBot="1" x14ac:dyDescent="0.3">
      <c r="A60" s="65"/>
      <c r="B60" s="49"/>
      <c r="C60" s="50"/>
      <c r="D60" s="64"/>
      <c r="E60" s="70"/>
      <c r="F60" s="50"/>
      <c r="G60" s="131" t="s">
        <v>112</v>
      </c>
      <c r="H60" s="132"/>
      <c r="I60" s="132"/>
      <c r="J60" s="133"/>
      <c r="X60" s="136"/>
      <c r="Y60" s="136"/>
      <c r="Z60" s="136"/>
      <c r="AA60" s="136"/>
    </row>
    <row r="61" spans="1:27" s="48" customFormat="1" ht="17.25" customHeight="1" x14ac:dyDescent="0.25">
      <c r="A61" s="65"/>
      <c r="B61" s="49"/>
      <c r="C61" s="50"/>
      <c r="D61" s="64"/>
      <c r="E61" s="70"/>
      <c r="F61" s="50"/>
      <c r="G61" s="71"/>
      <c r="H61" s="50"/>
      <c r="I61" s="50"/>
      <c r="J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72"/>
      <c r="Y61" s="72"/>
      <c r="Z61" s="72"/>
      <c r="AA61" s="72"/>
    </row>
    <row r="62" spans="1:27" x14ac:dyDescent="0.25">
      <c r="A62" s="1">
        <v>6</v>
      </c>
      <c r="B62" t="s">
        <v>121</v>
      </c>
      <c r="E62" s="15"/>
      <c r="F62" s="98">
        <f>E27+J27+E40+J41</f>
        <v>0</v>
      </c>
      <c r="G62" s="8"/>
    </row>
    <row r="63" spans="1:27" ht="15.75" customHeight="1" x14ac:dyDescent="0.25">
      <c r="A63" s="1">
        <v>7</v>
      </c>
      <c r="B63" t="s">
        <v>29</v>
      </c>
      <c r="E63" s="4" t="s">
        <v>9</v>
      </c>
      <c r="F63" s="98">
        <f>E53+J53</f>
        <v>0</v>
      </c>
    </row>
    <row r="64" spans="1:27" ht="15.75" customHeight="1" thickBot="1" x14ac:dyDescent="0.3">
      <c r="A64" s="1">
        <v>8</v>
      </c>
      <c r="B64" t="s">
        <v>127</v>
      </c>
      <c r="E64" s="4" t="s">
        <v>9</v>
      </c>
      <c r="F64" s="117"/>
      <c r="G64" s="8" t="s">
        <v>94</v>
      </c>
      <c r="P64" s="48"/>
    </row>
    <row r="65" spans="1:10" ht="15.75" thickBot="1" x14ac:dyDescent="0.3">
      <c r="A65" s="1">
        <v>9</v>
      </c>
      <c r="B65" s="11" t="s">
        <v>116</v>
      </c>
      <c r="E65" s="4" t="s">
        <v>6</v>
      </c>
      <c r="F65" s="126">
        <f>SUM(F62:F64)</f>
        <v>0</v>
      </c>
      <c r="G65" s="8" t="s">
        <v>110</v>
      </c>
    </row>
    <row r="66" spans="1:10" x14ac:dyDescent="0.25">
      <c r="B66" t="s">
        <v>115</v>
      </c>
      <c r="E66" s="4"/>
    </row>
    <row r="67" spans="1:10" s="48" customFormat="1" x14ac:dyDescent="0.25">
      <c r="A67" s="1"/>
      <c r="E67" s="4"/>
    </row>
    <row r="68" spans="1:10" x14ac:dyDescent="0.25">
      <c r="B68" s="129" t="s">
        <v>120</v>
      </c>
      <c r="C68" s="129"/>
      <c r="D68" s="129"/>
      <c r="E68" s="129"/>
      <c r="F68" s="129"/>
      <c r="G68" s="129"/>
      <c r="H68" s="129"/>
      <c r="I68" s="129"/>
      <c r="J68" s="129"/>
    </row>
    <row r="69" spans="1:10" x14ac:dyDescent="0.25">
      <c r="B69" s="129" t="s">
        <v>126</v>
      </c>
      <c r="C69" s="129"/>
      <c r="D69" s="129"/>
      <c r="E69" s="129"/>
      <c r="F69" s="129"/>
      <c r="G69" s="129"/>
      <c r="H69" s="129"/>
      <c r="I69" s="129"/>
      <c r="J69" s="129"/>
    </row>
    <row r="70" spans="1:10" x14ac:dyDescent="0.25">
      <c r="B70" s="129" t="s">
        <v>128</v>
      </c>
      <c r="C70" s="129"/>
      <c r="D70" s="129"/>
      <c r="E70" s="129"/>
      <c r="F70" s="129"/>
      <c r="G70" s="129"/>
      <c r="H70" s="129"/>
      <c r="I70" s="129"/>
      <c r="J70" s="129"/>
    </row>
    <row r="71" spans="1:10" x14ac:dyDescent="0.25">
      <c r="B71" s="129" t="s">
        <v>129</v>
      </c>
      <c r="C71" s="129"/>
      <c r="D71" s="129"/>
      <c r="E71" s="129"/>
      <c r="F71" s="129"/>
      <c r="G71" s="129"/>
      <c r="H71" s="129"/>
      <c r="I71" s="129"/>
      <c r="J71" s="129"/>
    </row>
    <row r="72" spans="1:10" x14ac:dyDescent="0.25">
      <c r="B72" s="21"/>
    </row>
  </sheetData>
  <sortState xmlns:xlrd2="http://schemas.microsoft.com/office/spreadsheetml/2017/richdata2" ref="B17:E26">
    <sortCondition ref="B17:B26"/>
  </sortState>
  <mergeCells count="24">
    <mergeCell ref="G56:J56"/>
    <mergeCell ref="B56:E56"/>
    <mergeCell ref="N20:Q20"/>
    <mergeCell ref="S20:V20"/>
    <mergeCell ref="X20:AA20"/>
    <mergeCell ref="N32:Q32"/>
    <mergeCell ref="S32:V32"/>
    <mergeCell ref="X32:AA32"/>
    <mergeCell ref="B59:E59"/>
    <mergeCell ref="G60:J60"/>
    <mergeCell ref="N33:Q33"/>
    <mergeCell ref="S33:V33"/>
    <mergeCell ref="X33:AA33"/>
    <mergeCell ref="X35:AA35"/>
    <mergeCell ref="X60:AA60"/>
    <mergeCell ref="G44:J44"/>
    <mergeCell ref="G57:J57"/>
    <mergeCell ref="G58:J58"/>
    <mergeCell ref="X57:AA57"/>
    <mergeCell ref="X58:AA58"/>
    <mergeCell ref="X44:AA44"/>
    <mergeCell ref="B58:E58"/>
    <mergeCell ref="B57:E57"/>
    <mergeCell ref="B44:E44"/>
  </mergeCells>
  <phoneticPr fontId="5" type="noConversion"/>
  <pageMargins left="0.25" right="0.25" top="0.75" bottom="0.25" header="0.3" footer="0.3"/>
  <pageSetup paperSize="5" scale="8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s E A A B Q S w M E F A A C A A g A Y Z r c T i 5 w G q y n A A A A + A A A A B I A H A B D b 2 5 m a W c v U G F j a 2 F n Z S 5 4 b W w g o h g A K K A U A A A A A A A A A A A A A A A A A A A A A A A A A A A A h Y 8 x D o I w G E a v Q r r T F g R U 8 l M G V 0 l M i M a 1 g Q q N U A w t l r s 5 e C S v I I m i b o 7 f y x v e 9 7 j d I R 3 b x r m K X s t O J c j D F D l C F V 0 p V Z W g w Z z c F U o Z 7 H h x 5 p V w J l n p e N R l g m p j L j E h 1 l p s F 7 j r K + J T 6 p F j t s 2 L W r Q c f W T 5 X 3 a l 0 o a r Q i A G h 1 c M 8 3 G 0 x m E Q L X E Q e k B m D J l U X 8 W f i j E F 8 g N h M z R m 6 A U T y t 3 n Q O Y J 5 P 2 C P Q F Q S w M E F A A C A A g A Y Z r c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G a 3 E 5 0 K D p Z g g E A A G Q D A A A T A B w A R m 9 y b X V s Y X M v U 2 V j d G l v b j E u b S C i G A A o o B Q A A A A A A A A A A A A A A A A A A A A A A A A A A A C V k l 1 r 2 z A Y h e 8 D + Q 8 v G g w b 3 D D v g 2 0 t u f B s b S u 1 k 2 A p j B K H o S b v F h N F K p I y U k L + + 9 T E 6 z a o x u o b 4 e f g c 4 4 O t r h w r V b A T m d 6 0 e / 1 e 3 Y l D C 6 B r R B d C k O Q 6 P o 9 8 A / T W 7 N A T + h u g X L w R Z v 1 j d b r 6 G M r c Z B r 5 V A 5 G 5 H 8 v J l a N L b J h d G y G S s s T P s D m w L t 2 u n b h h t E + N B K 2 X D K + G A n 7 Y 7 E C a i t l A k 4 s 8 U 4 6 f K O D b 4 e D 5 9 6 i t / P L h 1 u h u Q k k u S q V c v u j c w P s 0 I 4 M e + + f 0 Y m R m + 0 8 5 f 5 j G L p K x F v w 8 W N r 9 s p H Y / + j E p g 1 q m Z l G w h p D B 2 e N 9 r H j 8 Y 5 y u h v n t f f n e L v 0 2 5 E c p + 0 2 a T a 7 n d q H v R R o + 0 S P Z 7 U t N J m e W 0 o i M O v K Y 0 Y v E Z l F n 9 i c J z q G h x O a 0 g z 0 b j y f V R Z s R v 4 / 3 A 4 c 4 d E t i T U 8 b L A H 8 V 4 K 8 D / M 0 v L t T d E T + 1 3 1 k + L q f V K K s D A W 8 D / F 2 A v w / w 9 M V / N W V V V p Y w H R W 0 Z n x c / 3 v E N L R i G p o x / X v H Q 9 z v t e r R n + P i J 1 B L A Q I t A B Q A A g A I A G G a 3 E 4 u c B q s p w A A A P g A A A A S A A A A A A A A A A A A A A A A A A A A A A B D b 2 5 m a W c v U G F j a 2 F n Z S 5 4 b W x Q S w E C L Q A U A A I A C A B h m t x O D 8 r p q 6 Q A A A D p A A A A E w A A A A A A A A A A A A A A A A D z A A A A W 0 N v b n R l b n R f V H l w Z X N d L n h t b F B L A Q I t A B Q A A g A I A G G a 3 E 5 0 K D p Z g g E A A G Q D A A A T A A A A A A A A A A A A A A A A A O Q B A A B G b 3 J t d W x h c y 9 T Z W N 0 a W 9 u M S 5 t U E s F B g A A A A A D A A M A w g A A A L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o Q A A A A A A A A 2 B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2 L T I 5 V D A w O j E 4 O j U 0 L j k 2 N z Y 5 O D J a I i A v P j x F b n R y e S B U e X B l P S J G a W x s Q 2 9 s d W 1 u V H l w Z X M i I F Z h b H V l P S J z Q m d Z R 0 J n Q U d C Z 1 l H Q U F Z R 0 J n W T 0 i I C 8 + P E V u d H J 5 I F R 5 c G U 9 I k Z p b G x D b 2 x 1 b W 5 O Y W 1 l c y I g V m F s d W U 9 I n N b J n F 1 b 3 Q 7 U k V Q T E F D R U 1 F T l Q g V F J F R S h T K S 0 g T E F S R 0 U g X H U w M D I 2 I E 1 F R E l V T S B D Q U 5 P U F k g V F J F R V M m c X V v d D s s J n F 1 b 3 Q 7 Q 2 9 s d W 1 u M i Z x d W 9 0 O y w m c X V v d D t D b 2 x 1 b W 4 z J n F 1 b 3 Q 7 L C Z x d W 9 0 O 0 N v b H V t b j Q m c X V v d D s s J n F 1 b 3 Q 7 Q 2 9 s d W 1 u N S Z x d W 9 0 O y w m c X V v d D t S R V B M Q U N F T U V O V C B U U k V F K F M p L S B M Q V J H R S B c d T A w M j Y g T U V E S V V N I E N B T k 9 Q W S B U U k V F U y 1 D T 0 x V T U 5 B U i Z x d W 9 0 O y w m c X V v d D t D b 2 x 1 b W 4 3 J n F 1 b 3 Q 7 L C Z x d W 9 0 O 0 N v b H V t b j g m c X V v d D s s J n F 1 b 3 Q 7 Q 2 9 s d W 1 u O S Z x d W 9 0 O y w m c X V v d D t D b 2 x 1 b W 4 x M C Z x d W 9 0 O y w m c X V v d D t S R V B M Q U N F T U V O V C B U U k V F K F M p L S B T T U F M T C B V T k R F U l N U T 1 J Z I F R S R U V T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W V 0 M S 9 D a G F u Z 2 V k I F R 5 c G U u e 1 J F U E x B Q 0 V N R U 5 U I F R S R U U o U y k t I E x B U k d F I F x 1 M D A y N i B N R U R J V U 0 g Q 0 F O T 1 B Z I F R S R U V T L D B 9 J n F 1 b 3 Q 7 L C Z x d W 9 0 O 1 N l Y 3 R p b 2 4 x L 1 N o Z W V 0 M S 9 D a G F u Z 2 V k I F R 5 c G U u e 0 N v b H V t b j I s M X 0 m c X V v d D s s J n F 1 b 3 Q 7 U 2 V j d G l v b j E v U 2 h l Z X Q x L 0 N o Y W 5 n Z W Q g V H l w Z S 5 7 Q 2 9 s d W 1 u M y w y f S Z x d W 9 0 O y w m c X V v d D t T Z W N 0 a W 9 u M S 9 T a G V l d D E v Q 2 h h b m d l Z C B U e X B l L n t D b 2 x 1 b W 4 0 L D N 9 J n F 1 b 3 Q 7 L C Z x d W 9 0 O 1 N l Y 3 R p b 2 4 x L 1 N o Z W V 0 M S 9 D a G F u Z 2 V k I F R 5 c G U u e 0 N v b H V t b j U s N H 0 m c X V v d D s s J n F 1 b 3 Q 7 U 2 V j d G l v b j E v U 2 h l Z X Q x L 0 N o Y W 5 n Z W Q g V H l w Z S 5 7 U k V Q T E F D R U 1 F T l Q g V F J F R S h T K S 0 g T E F S R 0 U g X H U w M D I 2 I E 1 F R E l V T S B D Q U 5 P U F k g V F J F R V M t Q 0 9 M V U 1 O Q V I s N X 0 m c X V v d D s s J n F 1 b 3 Q 7 U 2 V j d G l v b j E v U 2 h l Z X Q x L 0 N o Y W 5 n Z W Q g V H l w Z S 5 7 Q 2 9 s d W 1 u N y w 2 f S Z x d W 9 0 O y w m c X V v d D t T Z W N 0 a W 9 u M S 9 T a G V l d D E v Q 2 h h b m d l Z C B U e X B l L n t D b 2 x 1 b W 4 4 L D d 9 J n F 1 b 3 Q 7 L C Z x d W 9 0 O 1 N l Y 3 R p b 2 4 x L 1 N o Z W V 0 M S 9 D a G F u Z 2 V k I F R 5 c G U u e 0 N v b H V t b j k s O H 0 m c X V v d D s s J n F 1 b 3 Q 7 U 2 V j d G l v b j E v U 2 h l Z X Q x L 0 N o Y W 5 n Z W Q g V H l w Z S 5 7 Q 2 9 s d W 1 u M T A s O X 0 m c X V v d D s s J n F 1 b 3 Q 7 U 2 V j d G l v b j E v U 2 h l Z X Q x L 0 N o Y W 5 n Z W Q g V H l w Z S 5 7 U k V Q T E F D R U 1 F T l Q g V F J F R S h T K S 0 g U 0 1 B T E w g V U 5 E R V J T V E 9 S W S B U U k V F U y w x M H 0 m c X V v d D s s J n F 1 b 3 Q 7 U 2 V j d G l v b j E v U 2 h l Z X Q x L 0 N o Y W 5 n Z W Q g V H l w Z S 5 7 Q 2 9 s d W 1 u M T I s M T F 9 J n F 1 b 3 Q 7 L C Z x d W 9 0 O 1 N l Y 3 R p b 2 4 x L 1 N o Z W V 0 M S 9 D a G F u Z 2 V k I F R 5 c G U u e 0 N v b H V t b j E z L D E y f S Z x d W 9 0 O y w m c X V v d D t T Z W N 0 a W 9 u M S 9 T a G V l d D E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N o Z W V 0 M S 9 D a G F u Z 2 V k I F R 5 c G U u e 1 J F U E x B Q 0 V N R U 5 U I F R S R U U o U y k t I E x B U k d F I F x 1 M D A y N i B N R U R J V U 0 g Q 0 F O T 1 B Z I F R S R U V T L D B 9 J n F 1 b 3 Q 7 L C Z x d W 9 0 O 1 N l Y 3 R p b 2 4 x L 1 N o Z W V 0 M S 9 D a G F u Z 2 V k I F R 5 c G U u e 0 N v b H V t b j I s M X 0 m c X V v d D s s J n F 1 b 3 Q 7 U 2 V j d G l v b j E v U 2 h l Z X Q x L 0 N o Y W 5 n Z W Q g V H l w Z S 5 7 Q 2 9 s d W 1 u M y w y f S Z x d W 9 0 O y w m c X V v d D t T Z W N 0 a W 9 u M S 9 T a G V l d D E v Q 2 h h b m d l Z C B U e X B l L n t D b 2 x 1 b W 4 0 L D N 9 J n F 1 b 3 Q 7 L C Z x d W 9 0 O 1 N l Y 3 R p b 2 4 x L 1 N o Z W V 0 M S 9 D a G F u Z 2 V k I F R 5 c G U u e 0 N v b H V t b j U s N H 0 m c X V v d D s s J n F 1 b 3 Q 7 U 2 V j d G l v b j E v U 2 h l Z X Q x L 0 N o Y W 5 n Z W Q g V H l w Z S 5 7 U k V Q T E F D R U 1 F T l Q g V F J F R S h T K S 0 g T E F S R 0 U g X H U w M D I 2 I E 1 F R E l V T S B D Q U 5 P U F k g V F J F R V M t Q 0 9 M V U 1 O Q V I s N X 0 m c X V v d D s s J n F 1 b 3 Q 7 U 2 V j d G l v b j E v U 2 h l Z X Q x L 0 N o Y W 5 n Z W Q g V H l w Z S 5 7 Q 2 9 s d W 1 u N y w 2 f S Z x d W 9 0 O y w m c X V v d D t T Z W N 0 a W 9 u M S 9 T a G V l d D E v Q 2 h h b m d l Z C B U e X B l L n t D b 2 x 1 b W 4 4 L D d 9 J n F 1 b 3 Q 7 L C Z x d W 9 0 O 1 N l Y 3 R p b 2 4 x L 1 N o Z W V 0 M S 9 D a G F u Z 2 V k I F R 5 c G U u e 0 N v b H V t b j k s O H 0 m c X V v d D s s J n F 1 b 3 Q 7 U 2 V j d G l v b j E v U 2 h l Z X Q x L 0 N o Y W 5 n Z W Q g V H l w Z S 5 7 Q 2 9 s d W 1 u M T A s O X 0 m c X V v d D s s J n F 1 b 3 Q 7 U 2 V j d G l v b j E v U 2 h l Z X Q x L 0 N o Y W 5 n Z W Q g V H l w Z S 5 7 U k V Q T E F D R U 1 F T l Q g V F J F R S h T K S 0 g U 0 1 B T E w g V U 5 E R V J T V E 9 S W S B U U k V F U y w x M H 0 m c X V v d D s s J n F 1 b 3 Q 7 U 2 V j d G l v b j E v U 2 h l Z X Q x L 0 N o Y W 5 n Z W Q g V H l w Z S 5 7 Q 2 9 s d W 1 u M T I s M T F 9 J n F 1 b 3 Q 7 L C Z x d W 9 0 O 1 N l Y 3 R p b 2 4 x L 1 N o Z W V 0 M S 9 D a G F u Z 2 V k I F R 5 c G U u e 0 N v b H V t b j E z L D E y f S Z x d W 9 0 O y w m c X V v d D t T Z W N 0 a W 9 u M S 9 T a G V l d D E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o Z W V 0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U 2 h l Z X Q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B L D A 0 0 j w 0 R I u u z H i U N d a v A A A A A A I A A A A A A B B m A A A A A Q A A I A A A A H Q + Y e v G U c 7 n F Z L 2 F U P C v J 2 4 K P W q 6 7 O 2 E K 8 y E k d c d a Y t A A A A A A 6 A A A A A A g A A I A A A A G t V 5 U x a k 3 X S 2 1 A f 5 / K J T u V U V K e R U G w i g E 9 k + O R A l n c t U A A A A C I y m j y I L M t f q p s b r A B G Q o 4 u T M L n y / s c A w C 2 J W S S u j 0 F l Z 0 N C f 7 S l B n i u I W B i O x 7 u u J 8 l 5 M M c s q F T 5 g A V Z w s o 8 2 g B l N l E s W N 1 K x k 8 F 6 f l b r Q Q A A A A K r z 0 P o 7 F 0 j N R 0 S e 7 p y V E N o 7 p G Y e a Y t m N I 3 5 5 p R 0 Z n z P b g l 0 K S x n X O u J b 4 p p t t k 6 b 1 J i R M q 7 m U + s J 7 Y e l J m B 2 F I = < / D a t a M a s h u p > 
</file>

<file path=customXml/itemProps1.xml><?xml version="1.0" encoding="utf-8"?>
<ds:datastoreItem xmlns:ds="http://schemas.openxmlformats.org/officeDocument/2006/customXml" ds:itemID="{D5F7DF8B-E2A4-4170-A068-60AFF723E98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 Ashworth</cp:lastModifiedBy>
  <cp:lastPrinted>2019-08-21T19:18:09Z</cp:lastPrinted>
  <dcterms:created xsi:type="dcterms:W3CDTF">2017-03-26T15:55:43Z</dcterms:created>
  <dcterms:modified xsi:type="dcterms:W3CDTF">2019-08-21T19:18:09Z</dcterms:modified>
</cp:coreProperties>
</file>